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aliforniador-my.sharepoint.com/personal/jennifer_wilbon_dor_ca_gov/Documents/2 CVPC/12 December 2023 CVPC/"/>
    </mc:Choice>
  </mc:AlternateContent>
  <xr:revisionPtr revIDLastSave="0" documentId="8_{2602032B-04EE-4684-B305-E22F7CBE044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llocation" sheetId="1" r:id="rId1"/>
    <sheet name="Deductible Fund Payments" sheetId="2" r:id="rId2"/>
    <sheet name="Net S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H27" i="1"/>
  <c r="C28" i="2"/>
  <c r="B28" i="2"/>
  <c r="C27" i="2"/>
  <c r="B27" i="2"/>
  <c r="D24" i="2"/>
  <c r="C24" i="2"/>
  <c r="B24" i="2"/>
  <c r="M7" i="3"/>
  <c r="M6" i="3"/>
  <c r="M5" i="3"/>
  <c r="M4" i="3"/>
  <c r="M3" i="3"/>
  <c r="L8" i="3"/>
  <c r="B26" i="2" l="1"/>
  <c r="B20" i="1"/>
  <c r="K8" i="3"/>
  <c r="D21" i="2" l="1"/>
  <c r="J8" i="3" l="1"/>
  <c r="D4" i="1" l="1"/>
  <c r="I8" i="3" l="1"/>
  <c r="D20" i="2"/>
  <c r="H8" i="3" l="1"/>
  <c r="D19" i="2"/>
  <c r="B21" i="1" l="1"/>
  <c r="B22" i="1"/>
  <c r="D9" i="1"/>
  <c r="B36" i="1"/>
  <c r="B35" i="1"/>
  <c r="B34" i="1"/>
  <c r="F9" i="1"/>
  <c r="E9" i="1"/>
  <c r="G8" i="3"/>
  <c r="B30" i="1"/>
  <c r="C26" i="2"/>
  <c r="D18" i="2"/>
  <c r="D17" i="2"/>
  <c r="F8" i="3"/>
  <c r="E8" i="3"/>
  <c r="B16" i="1"/>
  <c r="B8" i="3"/>
  <c r="C8" i="3"/>
  <c r="D8" i="3"/>
  <c r="M8" i="3"/>
  <c r="D2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H9" i="1" l="1"/>
  <c r="D28" i="2"/>
  <c r="B37" i="1"/>
  <c r="F37" i="1" s="1"/>
  <c r="F36" i="1" s="1"/>
  <c r="F43" i="1" s="1"/>
  <c r="F30" i="1"/>
  <c r="D16" i="1"/>
  <c r="H16" i="1" s="1"/>
  <c r="E30" i="1"/>
  <c r="E37" i="1"/>
  <c r="E36" i="1" s="1"/>
  <c r="E43" i="1" s="1"/>
  <c r="B23" i="1"/>
  <c r="D23" i="1" s="1"/>
  <c r="D21" i="1" s="1"/>
  <c r="D42" i="1" s="1"/>
  <c r="D26" i="2"/>
  <c r="E35" i="1" l="1"/>
  <c r="E42" i="1" s="1"/>
  <c r="H30" i="1"/>
  <c r="F35" i="1"/>
  <c r="F42" i="1" s="1"/>
  <c r="F34" i="1"/>
  <c r="F41" i="1" s="1"/>
  <c r="D36" i="1"/>
  <c r="E34" i="1"/>
  <c r="E41" i="1" s="1"/>
  <c r="D20" i="1"/>
  <c r="D41" i="1" s="1"/>
  <c r="H23" i="1"/>
  <c r="D22" i="1"/>
  <c r="D43" i="1" s="1"/>
  <c r="F44" i="1" l="1"/>
  <c r="D35" i="1"/>
  <c r="D34" i="1"/>
  <c r="E44" i="1"/>
  <c r="D44" i="1"/>
  <c r="H44" i="1" l="1"/>
</calcChain>
</file>

<file path=xl/sharedStrings.xml><?xml version="1.0" encoding="utf-8"?>
<sst xmlns="http://schemas.openxmlformats.org/spreadsheetml/2006/main" count="84" uniqueCount="60">
  <si>
    <t>Total</t>
  </si>
  <si>
    <t>10 Yr Avg</t>
  </si>
  <si>
    <t>5 Yr Avg</t>
  </si>
  <si>
    <t># Payments</t>
  </si>
  <si>
    <t>Total Paid</t>
  </si>
  <si>
    <t>Avg Paid</t>
  </si>
  <si>
    <t>Year</t>
  </si>
  <si>
    <t>Net Sales</t>
  </si>
  <si>
    <t>CAF</t>
  </si>
  <si>
    <t>Snack Bar</t>
  </si>
  <si>
    <t>Dry Stand</t>
  </si>
  <si>
    <t>Wet Stand</t>
  </si>
  <si>
    <t>Vending Machines</t>
  </si>
  <si>
    <t>2012/13</t>
  </si>
  <si>
    <t>2013/14</t>
  </si>
  <si>
    <t>2014/15</t>
  </si>
  <si>
    <t>Coverage</t>
  </si>
  <si>
    <t>Total Premium</t>
  </si>
  <si>
    <t>Fixed</t>
  </si>
  <si>
    <t>Deductible</t>
  </si>
  <si>
    <t>Cafeteria/Snack</t>
  </si>
  <si>
    <t>Wet/Dry</t>
  </si>
  <si>
    <t>Vending</t>
  </si>
  <si>
    <t>Avg Rate per $1,000</t>
  </si>
  <si>
    <t>Cafeteria/Snack - 4</t>
  </si>
  <si>
    <t>Wet/Dry - 2</t>
  </si>
  <si>
    <t>Vending - 1</t>
  </si>
  <si>
    <t>Rates Per $1,000</t>
  </si>
  <si>
    <t>Number of Locations</t>
  </si>
  <si>
    <t>Weight</t>
  </si>
  <si>
    <t>Weighted # of Locations</t>
  </si>
  <si>
    <t>Premium</t>
  </si>
  <si>
    <t>Check</t>
  </si>
  <si>
    <t>Rate</t>
  </si>
  <si>
    <t>Fixed Rate</t>
  </si>
  <si>
    <t>Ded Rate</t>
  </si>
  <si>
    <t># Locations</t>
  </si>
  <si>
    <t>Weighted</t>
  </si>
  <si>
    <t xml:space="preserve">Variable </t>
  </si>
  <si>
    <t>2015/16</t>
  </si>
  <si>
    <t>2016/17</t>
  </si>
  <si>
    <t>20 Yr Avg</t>
  </si>
  <si>
    <t>2017/2018</t>
  </si>
  <si>
    <t>Annual Revenues (5 Yr Avg)</t>
  </si>
  <si>
    <t>Weighted Revenues (5 yr avg)</t>
  </si>
  <si>
    <t>2018/2019</t>
  </si>
  <si>
    <t>2019/2020</t>
  </si>
  <si>
    <t>5 year Avg</t>
  </si>
  <si>
    <t>2020/2021</t>
  </si>
  <si>
    <t>2021/2022</t>
  </si>
  <si>
    <t>2022/2023</t>
  </si>
  <si>
    <t>Increase</t>
  </si>
  <si>
    <t>Policy Deductible</t>
  </si>
  <si>
    <t>Liability Deductible</t>
  </si>
  <si>
    <t>Property Deductible</t>
  </si>
  <si>
    <t>General Liability Policy Premium</t>
  </si>
  <si>
    <t>Property Policy Premium</t>
  </si>
  <si>
    <t>Crime Policy Premium</t>
  </si>
  <si>
    <t>Fixed GL Premium</t>
  </si>
  <si>
    <t>Base rate is impacted by the number of locations and the property &amp; Crime policy premium. We saw a decrease in locations compared to last year and increase in the Propery policy premium.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</si>
</sst>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&quot;$&quot;#,##0"/>
    <numFmt numFmtId="167" formatCode="&quot;$&quot;#,##0.00"/>
    <numFmt numFmtId="168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3" fontId="3" fillId="0" borderId="0" xfId="0" applyNumberFormat="1" applyFont="1"/>
    <xf numFmtId="166" fontId="0" fillId="0" borderId="0" xfId="0" applyNumberFormat="1"/>
    <xf numFmtId="167" fontId="0" fillId="0" borderId="0" xfId="0" applyNumberFormat="1"/>
    <xf numFmtId="164" fontId="0" fillId="0" borderId="0" xfId="1" applyFont="1"/>
    <xf numFmtId="0" fontId="0" fillId="0" borderId="6" xfId="0" applyBorder="1"/>
    <xf numFmtId="0" fontId="0" fillId="0" borderId="8" xfId="0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8" xfId="0" applyFont="1" applyBorder="1"/>
    <xf numFmtId="166" fontId="3" fillId="0" borderId="1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3" fillId="0" borderId="0" xfId="0" applyNumberFormat="1" applyFont="1"/>
    <xf numFmtId="0" fontId="7" fillId="0" borderId="0" xfId="0" applyFont="1"/>
    <xf numFmtId="168" fontId="8" fillId="0" borderId="0" xfId="11" applyNumberFormat="1" applyFont="1"/>
    <xf numFmtId="168" fontId="8" fillId="0" borderId="1" xfId="11" applyNumberFormat="1" applyFont="1" applyBorder="1"/>
    <xf numFmtId="0" fontId="0" fillId="0" borderId="1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8" fontId="8" fillId="0" borderId="0" xfId="11" applyNumberFormat="1" applyFont="1" applyBorder="1"/>
    <xf numFmtId="3" fontId="3" fillId="0" borderId="4" xfId="0" applyNumberFormat="1" applyFont="1" applyBorder="1"/>
    <xf numFmtId="166" fontId="0" fillId="0" borderId="7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7" xfId="0" applyBorder="1"/>
    <xf numFmtId="0" fontId="3" fillId="0" borderId="1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/>
    <xf numFmtId="167" fontId="3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6" fillId="0" borderId="10" xfId="0" applyFont="1" applyBorder="1"/>
    <xf numFmtId="0" fontId="7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3" borderId="14" xfId="0" applyFont="1" applyFill="1" applyBorder="1" applyAlignment="1">
      <alignment horizontal="center"/>
    </xf>
    <xf numFmtId="44" fontId="0" fillId="0" borderId="0" xfId="12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</cellXfs>
  <cellStyles count="13">
    <cellStyle name="Comma" xfId="1" builtinId="3"/>
    <cellStyle name="Comma 2" xfId="11" xr:uid="{00000000-0005-0000-0000-000001000000}"/>
    <cellStyle name="Currency" xfId="12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0" xr:uid="{00000000-0005-0000-0000-00000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4"/>
  <sheetViews>
    <sheetView tabSelected="1" topLeftCell="A18" workbookViewId="0">
      <selection activeCell="B30" sqref="B30"/>
    </sheetView>
  </sheetViews>
  <sheetFormatPr defaultColWidth="11" defaultRowHeight="15.6" x14ac:dyDescent="0.3"/>
  <cols>
    <col min="1" max="1" width="27.59765625" bestFit="1" customWidth="1"/>
    <col min="2" max="2" width="13.09765625" bestFit="1" customWidth="1"/>
    <col min="4" max="4" width="11.3984375" bestFit="1" customWidth="1"/>
    <col min="8" max="8" width="14.8984375" bestFit="1" customWidth="1"/>
  </cols>
  <sheetData>
    <row r="2" spans="1:8" ht="6" customHeight="1" x14ac:dyDescent="0.3"/>
    <row r="3" spans="1:8" ht="30" customHeight="1" x14ac:dyDescent="0.3">
      <c r="A3" s="16" t="s">
        <v>16</v>
      </c>
      <c r="B3" s="17" t="s">
        <v>17</v>
      </c>
      <c r="C3" s="70" t="s">
        <v>52</v>
      </c>
      <c r="D3" s="71" t="s">
        <v>58</v>
      </c>
      <c r="E3" s="17" t="s">
        <v>18</v>
      </c>
      <c r="F3" s="18" t="s">
        <v>19</v>
      </c>
      <c r="H3" s="22" t="s">
        <v>32</v>
      </c>
    </row>
    <row r="4" spans="1:8" x14ac:dyDescent="0.3">
      <c r="A4" s="14" t="s">
        <v>55</v>
      </c>
      <c r="B4" s="30">
        <v>234066.78</v>
      </c>
      <c r="C4" s="2"/>
      <c r="D4" s="30">
        <f>B4</f>
        <v>234066.78</v>
      </c>
      <c r="E4" s="30"/>
      <c r="F4" s="34"/>
    </row>
    <row r="5" spans="1:8" x14ac:dyDescent="0.3">
      <c r="A5" s="14" t="s">
        <v>53</v>
      </c>
      <c r="B5" s="30"/>
      <c r="C5" s="30">
        <v>10000</v>
      </c>
      <c r="D5" s="30"/>
      <c r="E5" s="30"/>
      <c r="F5" s="34">
        <v>10000</v>
      </c>
    </row>
    <row r="6" spans="1:8" x14ac:dyDescent="0.3">
      <c r="A6" s="14" t="s">
        <v>56</v>
      </c>
      <c r="B6" s="30">
        <v>29336.6</v>
      </c>
      <c r="C6" s="30"/>
      <c r="D6" s="30"/>
      <c r="E6" s="30">
        <v>29336.6</v>
      </c>
      <c r="F6" s="34"/>
    </row>
    <row r="7" spans="1:8" x14ac:dyDescent="0.3">
      <c r="A7" s="14" t="s">
        <v>54</v>
      </c>
      <c r="B7" s="30"/>
      <c r="C7" s="30">
        <v>10000</v>
      </c>
      <c r="D7" s="30"/>
      <c r="E7" s="30"/>
      <c r="F7" s="64">
        <v>27000</v>
      </c>
    </row>
    <row r="8" spans="1:8" x14ac:dyDescent="0.3">
      <c r="A8" s="15" t="s">
        <v>57</v>
      </c>
      <c r="B8" s="31">
        <v>3689.4</v>
      </c>
      <c r="C8" s="31">
        <v>2000</v>
      </c>
      <c r="D8" s="31"/>
      <c r="E8" s="31">
        <v>3689.4</v>
      </c>
      <c r="F8" s="35">
        <v>2000</v>
      </c>
    </row>
    <row r="9" spans="1:8" s="9" customFormat="1" x14ac:dyDescent="0.3">
      <c r="A9" s="19" t="s">
        <v>0</v>
      </c>
      <c r="B9" s="20">
        <f>SUM(B4:B8)</f>
        <v>267092.78000000003</v>
      </c>
      <c r="C9" s="20"/>
      <c r="D9" s="20">
        <f>SUM(D4:D8)</f>
        <v>234066.78</v>
      </c>
      <c r="E9" s="20">
        <f>SUM(E4:E8)</f>
        <v>33026</v>
      </c>
      <c r="F9" s="21">
        <f>SUM(F4:F8)</f>
        <v>39000</v>
      </c>
      <c r="H9" s="25">
        <f>SUM(D9:G9)</f>
        <v>306092.78000000003</v>
      </c>
    </row>
    <row r="10" spans="1:8" x14ac:dyDescent="0.3">
      <c r="B10" s="11"/>
    </row>
    <row r="11" spans="1:8" x14ac:dyDescent="0.3">
      <c r="B11" s="11"/>
    </row>
    <row r="12" spans="1:8" x14ac:dyDescent="0.3">
      <c r="A12" s="16" t="s">
        <v>43</v>
      </c>
      <c r="B12" s="23" t="s">
        <v>7</v>
      </c>
      <c r="C12" s="24"/>
      <c r="D12" s="24" t="s">
        <v>33</v>
      </c>
      <c r="E12" s="17"/>
      <c r="F12" s="18"/>
    </row>
    <row r="13" spans="1:8" x14ac:dyDescent="0.3">
      <c r="A13" s="14" t="s">
        <v>20</v>
      </c>
      <c r="B13" s="30">
        <v>6009295</v>
      </c>
      <c r="F13" s="36"/>
    </row>
    <row r="14" spans="1:8" x14ac:dyDescent="0.3">
      <c r="A14" s="14" t="s">
        <v>21</v>
      </c>
      <c r="B14" s="30">
        <v>2634868</v>
      </c>
      <c r="F14" s="36"/>
    </row>
    <row r="15" spans="1:8" x14ac:dyDescent="0.3">
      <c r="A15" s="14" t="s">
        <v>22</v>
      </c>
      <c r="B15" s="31">
        <v>10564627</v>
      </c>
      <c r="F15" s="36"/>
    </row>
    <row r="16" spans="1:8" x14ac:dyDescent="0.3">
      <c r="A16" s="19" t="s">
        <v>0</v>
      </c>
      <c r="B16" s="20">
        <f>SUM(B13:B15)</f>
        <v>19208790</v>
      </c>
      <c r="C16" s="37"/>
      <c r="D16" s="65">
        <f>D9/(B16/1000)</f>
        <v>12.185399496792874</v>
      </c>
      <c r="E16" s="37" t="s">
        <v>23</v>
      </c>
      <c r="F16" s="38"/>
      <c r="H16" s="12">
        <f>B16*D16/1000</f>
        <v>234066.78</v>
      </c>
    </row>
    <row r="17" spans="1:13" x14ac:dyDescent="0.3">
      <c r="B17" s="11"/>
      <c r="H17" s="12"/>
    </row>
    <row r="18" spans="1:13" x14ac:dyDescent="0.3">
      <c r="B18" s="11"/>
      <c r="H18" s="12"/>
    </row>
    <row r="19" spans="1:13" x14ac:dyDescent="0.3">
      <c r="A19" s="39" t="s">
        <v>44</v>
      </c>
      <c r="B19" s="23"/>
      <c r="C19" s="24" t="s">
        <v>29</v>
      </c>
      <c r="D19" s="40" t="s">
        <v>27</v>
      </c>
      <c r="E19" s="41"/>
      <c r="F19" s="42"/>
      <c r="H19" s="12"/>
    </row>
    <row r="20" spans="1:13" x14ac:dyDescent="0.3">
      <c r="A20" s="14" t="s">
        <v>24</v>
      </c>
      <c r="B20" s="30">
        <f>B13*C20</f>
        <v>24037180</v>
      </c>
      <c r="C20" s="2">
        <v>4</v>
      </c>
      <c r="D20" s="43">
        <f>D23*C20</f>
        <v>23.482088967562657</v>
      </c>
      <c r="F20" s="36"/>
      <c r="H20" s="12"/>
    </row>
    <row r="21" spans="1:13" x14ac:dyDescent="0.3">
      <c r="A21" s="14" t="s">
        <v>25</v>
      </c>
      <c r="B21" s="30">
        <f>B14*C21</f>
        <v>5269736</v>
      </c>
      <c r="C21" s="2">
        <v>2</v>
      </c>
      <c r="D21" s="43">
        <f>D23*C21</f>
        <v>11.741044483781328</v>
      </c>
      <c r="F21" s="36"/>
      <c r="H21" s="12"/>
    </row>
    <row r="22" spans="1:13" x14ac:dyDescent="0.3">
      <c r="A22" s="15" t="s">
        <v>26</v>
      </c>
      <c r="B22" s="31">
        <f>B15*C22</f>
        <v>10564627</v>
      </c>
      <c r="C22" s="29">
        <v>1</v>
      </c>
      <c r="D22" s="44">
        <f>D23*C22</f>
        <v>5.8705222418906642</v>
      </c>
      <c r="E22" s="7"/>
      <c r="F22" s="45"/>
      <c r="H22" s="12"/>
    </row>
    <row r="23" spans="1:13" s="9" customFormat="1" x14ac:dyDescent="0.3">
      <c r="A23" s="19" t="s">
        <v>0</v>
      </c>
      <c r="B23" s="20">
        <f>SUM(B20:B22)</f>
        <v>39871543</v>
      </c>
      <c r="C23" s="5"/>
      <c r="D23" s="46">
        <f>D9/(B23/1000)</f>
        <v>5.8705222418906642</v>
      </c>
      <c r="E23" s="37"/>
      <c r="F23" s="38"/>
      <c r="H23" s="12">
        <f t="shared" ref="H23" si="0">B23*D23/1000</f>
        <v>234066.78000000003</v>
      </c>
    </row>
    <row r="25" spans="1:13" ht="16.2" thickBot="1" x14ac:dyDescent="0.35"/>
    <row r="26" spans="1:13" ht="16.2" thickBot="1" x14ac:dyDescent="0.35">
      <c r="A26" s="16" t="s">
        <v>28</v>
      </c>
      <c r="B26" s="24" t="s">
        <v>36</v>
      </c>
      <c r="C26" s="47"/>
      <c r="D26" s="41"/>
      <c r="E26" s="24" t="s">
        <v>34</v>
      </c>
      <c r="F26" s="48" t="s">
        <v>35</v>
      </c>
      <c r="H26" s="68" t="s">
        <v>51</v>
      </c>
      <c r="J26" s="74" t="s">
        <v>59</v>
      </c>
      <c r="K26" s="75"/>
      <c r="L26" s="75"/>
      <c r="M26" s="76"/>
    </row>
    <row r="27" spans="1:13" x14ac:dyDescent="0.3">
      <c r="A27" s="14" t="s">
        <v>20</v>
      </c>
      <c r="B27" s="2">
        <v>15</v>
      </c>
      <c r="C27" s="2"/>
      <c r="D27" s="2"/>
      <c r="E27" s="2"/>
      <c r="F27" s="49"/>
      <c r="H27" s="69">
        <f>H30-79.18</f>
        <v>6.5652380952380867</v>
      </c>
      <c r="I27" s="1"/>
      <c r="J27" s="77"/>
      <c r="K27" s="78"/>
      <c r="L27" s="78"/>
      <c r="M27" s="79"/>
    </row>
    <row r="28" spans="1:13" x14ac:dyDescent="0.3">
      <c r="A28" s="14" t="s">
        <v>21</v>
      </c>
      <c r="B28" s="2">
        <v>18</v>
      </c>
      <c r="C28" s="2"/>
      <c r="D28" s="2"/>
      <c r="E28" s="2"/>
      <c r="F28" s="49"/>
      <c r="J28" s="77"/>
      <c r="K28" s="78"/>
      <c r="L28" s="78"/>
      <c r="M28" s="79"/>
    </row>
    <row r="29" spans="1:13" x14ac:dyDescent="0.3">
      <c r="A29" s="15" t="s">
        <v>22</v>
      </c>
      <c r="B29" s="29">
        <v>37</v>
      </c>
      <c r="C29" s="29"/>
      <c r="D29" s="29"/>
      <c r="E29" s="29"/>
      <c r="F29" s="50"/>
      <c r="J29" s="77"/>
      <c r="K29" s="78"/>
      <c r="L29" s="78"/>
      <c r="M29" s="79"/>
    </row>
    <row r="30" spans="1:13" ht="16.2" thickBot="1" x14ac:dyDescent="0.35">
      <c r="A30" s="19" t="s">
        <v>0</v>
      </c>
      <c r="B30" s="72">
        <f>SUM(B27:B29)</f>
        <v>70</v>
      </c>
      <c r="C30" s="5"/>
      <c r="D30" s="5"/>
      <c r="E30" s="65">
        <f>(E9/B30)/12</f>
        <v>39.31666666666667</v>
      </c>
      <c r="F30" s="66">
        <f>(F9/B30)/12</f>
        <v>46.428571428571423</v>
      </c>
      <c r="H30" s="67">
        <f>E30+F30</f>
        <v>85.745238095238093</v>
      </c>
      <c r="J30" s="80"/>
      <c r="K30" s="81"/>
      <c r="L30" s="81"/>
      <c r="M30" s="82"/>
    </row>
    <row r="32" spans="1:13" x14ac:dyDescent="0.3">
      <c r="D32" s="73" t="s">
        <v>37</v>
      </c>
      <c r="E32" s="73"/>
      <c r="F32" s="73"/>
    </row>
    <row r="33" spans="1:8" x14ac:dyDescent="0.3">
      <c r="A33" s="16" t="s">
        <v>30</v>
      </c>
      <c r="B33" s="24" t="s">
        <v>36</v>
      </c>
      <c r="C33" s="24" t="s">
        <v>29</v>
      </c>
      <c r="D33" s="51" t="s">
        <v>36</v>
      </c>
      <c r="E33" s="51" t="s">
        <v>34</v>
      </c>
      <c r="F33" s="51" t="s">
        <v>35</v>
      </c>
    </row>
    <row r="34" spans="1:8" x14ac:dyDescent="0.3">
      <c r="A34" s="14" t="s">
        <v>20</v>
      </c>
      <c r="B34" s="2">
        <f>B27*C34</f>
        <v>60</v>
      </c>
      <c r="C34" s="2">
        <v>4</v>
      </c>
      <c r="D34" s="43">
        <f>(E34+F34)*12</f>
        <v>2166.1954887218048</v>
      </c>
      <c r="E34" s="43">
        <f>C34*E37</f>
        <v>82.771929824561411</v>
      </c>
      <c r="F34" s="52">
        <f>C34*F37</f>
        <v>97.74436090225565</v>
      </c>
    </row>
    <row r="35" spans="1:8" x14ac:dyDescent="0.3">
      <c r="A35" s="14" t="s">
        <v>21</v>
      </c>
      <c r="B35" s="2">
        <f>B28*C35</f>
        <v>36</v>
      </c>
      <c r="C35" s="2">
        <v>2</v>
      </c>
      <c r="D35" s="43">
        <f t="shared" ref="D35:D36" si="1">(E35+F35)*12</f>
        <v>1083.0977443609024</v>
      </c>
      <c r="E35" s="43">
        <f>C35*E37</f>
        <v>41.385964912280706</v>
      </c>
      <c r="F35" s="52">
        <f>C35*F37</f>
        <v>48.872180451127825</v>
      </c>
    </row>
    <row r="36" spans="1:8" x14ac:dyDescent="0.3">
      <c r="A36" s="14" t="s">
        <v>22</v>
      </c>
      <c r="B36" s="2">
        <f>B29*C36</f>
        <v>37</v>
      </c>
      <c r="C36" s="2">
        <v>1</v>
      </c>
      <c r="D36" s="43">
        <f t="shared" si="1"/>
        <v>541.54887218045121</v>
      </c>
      <c r="E36" s="43">
        <f>C36*E37</f>
        <v>20.692982456140353</v>
      </c>
      <c r="F36" s="52">
        <f>C36*F37</f>
        <v>24.436090225563913</v>
      </c>
    </row>
    <row r="37" spans="1:8" x14ac:dyDescent="0.3">
      <c r="A37" s="16" t="s">
        <v>0</v>
      </c>
      <c r="B37" s="24">
        <f>SUM(B34:B36)</f>
        <v>133</v>
      </c>
      <c r="C37" s="24"/>
      <c r="D37" s="24"/>
      <c r="E37" s="53">
        <f>(E9/B37)/12</f>
        <v>20.692982456140353</v>
      </c>
      <c r="F37" s="54">
        <f>(F9/B37)/12</f>
        <v>24.436090225563913</v>
      </c>
    </row>
    <row r="40" spans="1:8" s="26" customFormat="1" ht="18" x14ac:dyDescent="0.35">
      <c r="A40" s="55" t="s">
        <v>31</v>
      </c>
      <c r="B40" s="56"/>
      <c r="C40" s="56"/>
      <c r="D40" s="57" t="s">
        <v>38</v>
      </c>
      <c r="E40" s="57" t="s">
        <v>18</v>
      </c>
      <c r="F40" s="58" t="s">
        <v>19</v>
      </c>
    </row>
    <row r="41" spans="1:8" x14ac:dyDescent="0.3">
      <c r="A41" s="59" t="s">
        <v>20</v>
      </c>
      <c r="B41" s="60"/>
      <c r="C41" s="60"/>
      <c r="D41" s="61">
        <f>D20*B13/1000</f>
        <v>141110.79982232943</v>
      </c>
      <c r="E41" s="61">
        <f>(E34*B27)*12</f>
        <v>14898.947368421055</v>
      </c>
      <c r="F41" s="62">
        <f>(F34*B27)*12</f>
        <v>17593.984962406015</v>
      </c>
    </row>
    <row r="42" spans="1:8" x14ac:dyDescent="0.3">
      <c r="A42" s="14" t="s">
        <v>21</v>
      </c>
      <c r="D42" s="30">
        <f>D21*B14/1000</f>
        <v>30936.10239689194</v>
      </c>
      <c r="E42" s="30">
        <f>(E35*B28)*12</f>
        <v>8939.3684210526335</v>
      </c>
      <c r="F42" s="34">
        <f>(F35*B28)*12</f>
        <v>10556.390977443611</v>
      </c>
    </row>
    <row r="43" spans="1:8" x14ac:dyDescent="0.3">
      <c r="A43" s="15" t="s">
        <v>22</v>
      </c>
      <c r="B43" s="7"/>
      <c r="C43" s="7"/>
      <c r="D43" s="31">
        <f>D22*B15/1000</f>
        <v>62019.877780778639</v>
      </c>
      <c r="E43" s="31">
        <f>(E36*B29)*12</f>
        <v>9187.6842105263167</v>
      </c>
      <c r="F43" s="35">
        <f>(F36*B29)*12</f>
        <v>10849.624060150378</v>
      </c>
    </row>
    <row r="44" spans="1:8" x14ac:dyDescent="0.3">
      <c r="A44" s="19" t="s">
        <v>0</v>
      </c>
      <c r="B44" s="37"/>
      <c r="C44" s="37"/>
      <c r="D44" s="20">
        <f>SUM(D41:D43)</f>
        <v>234066.78000000003</v>
      </c>
      <c r="E44" s="20">
        <f>SUM(E41:E43)</f>
        <v>33026</v>
      </c>
      <c r="F44" s="21">
        <f>SUM(F41:F43)</f>
        <v>39000</v>
      </c>
      <c r="H44" s="11">
        <f>SUM(D44:F44)</f>
        <v>306092.78000000003</v>
      </c>
    </row>
  </sheetData>
  <mergeCells count="2">
    <mergeCell ref="D32:F32"/>
    <mergeCell ref="J26:M3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8"/>
  <sheetViews>
    <sheetView topLeftCell="A13" workbookViewId="0">
      <selection activeCell="G25" sqref="G25"/>
    </sheetView>
  </sheetViews>
  <sheetFormatPr defaultColWidth="11" defaultRowHeight="15.6" x14ac:dyDescent="0.3"/>
  <cols>
    <col min="1" max="2" width="11" style="2"/>
    <col min="3" max="4" width="11" style="4"/>
  </cols>
  <sheetData>
    <row r="2" spans="1:4" x14ac:dyDescent="0.3">
      <c r="A2" s="5" t="s">
        <v>6</v>
      </c>
      <c r="B2" s="5" t="s">
        <v>3</v>
      </c>
      <c r="C2" s="6" t="s">
        <v>4</v>
      </c>
      <c r="D2" s="6" t="s">
        <v>5</v>
      </c>
    </row>
    <row r="3" spans="1:4" x14ac:dyDescent="0.3">
      <c r="A3" s="2">
        <v>2002</v>
      </c>
      <c r="B3" s="2">
        <v>8</v>
      </c>
      <c r="C3" s="4">
        <v>5266</v>
      </c>
      <c r="D3" s="4">
        <f t="shared" ref="D3:D21" si="0">C3/B3</f>
        <v>658.25</v>
      </c>
    </row>
    <row r="4" spans="1:4" x14ac:dyDescent="0.3">
      <c r="A4" s="2">
        <v>2003</v>
      </c>
      <c r="B4" s="2">
        <v>2</v>
      </c>
      <c r="C4" s="4">
        <v>1500</v>
      </c>
      <c r="D4" s="4">
        <f t="shared" si="0"/>
        <v>750</v>
      </c>
    </row>
    <row r="5" spans="1:4" x14ac:dyDescent="0.3">
      <c r="A5" s="2">
        <v>2004</v>
      </c>
      <c r="B5" s="2">
        <v>3</v>
      </c>
      <c r="C5" s="4">
        <v>4159.08</v>
      </c>
      <c r="D5" s="4">
        <f t="shared" si="0"/>
        <v>1386.36</v>
      </c>
    </row>
    <row r="6" spans="1:4" x14ac:dyDescent="0.3">
      <c r="A6" s="2">
        <v>2005</v>
      </c>
      <c r="B6" s="2">
        <v>17</v>
      </c>
      <c r="C6" s="4">
        <v>18149.150000000001</v>
      </c>
      <c r="D6" s="4">
        <f t="shared" si="0"/>
        <v>1067.5970588235296</v>
      </c>
    </row>
    <row r="7" spans="1:4" x14ac:dyDescent="0.3">
      <c r="A7" s="2">
        <v>2006</v>
      </c>
      <c r="B7" s="2">
        <v>21</v>
      </c>
      <c r="C7" s="4">
        <v>20377.07</v>
      </c>
      <c r="D7" s="4">
        <f t="shared" si="0"/>
        <v>970.3366666666667</v>
      </c>
    </row>
    <row r="8" spans="1:4" x14ac:dyDescent="0.3">
      <c r="A8" s="2">
        <v>2007</v>
      </c>
      <c r="B8" s="2">
        <v>11</v>
      </c>
      <c r="C8" s="4">
        <v>16448.25</v>
      </c>
      <c r="D8" s="4">
        <f t="shared" si="0"/>
        <v>1495.2954545454545</v>
      </c>
    </row>
    <row r="9" spans="1:4" x14ac:dyDescent="0.3">
      <c r="A9" s="2">
        <v>2008</v>
      </c>
      <c r="B9" s="2">
        <v>7</v>
      </c>
      <c r="C9" s="4">
        <v>11684.52</v>
      </c>
      <c r="D9" s="4">
        <f t="shared" si="0"/>
        <v>1669.217142857143</v>
      </c>
    </row>
    <row r="10" spans="1:4" x14ac:dyDescent="0.3">
      <c r="A10" s="2">
        <v>2009</v>
      </c>
      <c r="B10" s="2">
        <v>7</v>
      </c>
      <c r="C10" s="4">
        <v>20065.39</v>
      </c>
      <c r="D10" s="4">
        <f t="shared" si="0"/>
        <v>2866.4842857142858</v>
      </c>
    </row>
    <row r="11" spans="1:4" x14ac:dyDescent="0.3">
      <c r="A11" s="2">
        <v>2010</v>
      </c>
      <c r="B11" s="2">
        <v>5</v>
      </c>
      <c r="C11" s="4">
        <v>3109.85</v>
      </c>
      <c r="D11" s="4">
        <f t="shared" si="0"/>
        <v>621.97</v>
      </c>
    </row>
    <row r="12" spans="1:4" x14ac:dyDescent="0.3">
      <c r="A12" s="2">
        <v>2011</v>
      </c>
      <c r="B12" s="2">
        <v>5</v>
      </c>
      <c r="C12" s="4">
        <v>31912.3</v>
      </c>
      <c r="D12" s="4">
        <f t="shared" si="0"/>
        <v>6382.46</v>
      </c>
    </row>
    <row r="13" spans="1:4" x14ac:dyDescent="0.3">
      <c r="A13" s="2">
        <v>2012</v>
      </c>
      <c r="B13" s="2">
        <v>5</v>
      </c>
      <c r="C13" s="4">
        <v>18487.93</v>
      </c>
      <c r="D13" s="4">
        <f t="shared" si="0"/>
        <v>3697.5860000000002</v>
      </c>
    </row>
    <row r="14" spans="1:4" x14ac:dyDescent="0.3">
      <c r="A14" s="2">
        <v>2013</v>
      </c>
      <c r="B14" s="2">
        <v>15</v>
      </c>
      <c r="C14" s="4">
        <v>43629.19</v>
      </c>
      <c r="D14" s="4">
        <f t="shared" si="0"/>
        <v>2908.6126666666669</v>
      </c>
    </row>
    <row r="15" spans="1:4" x14ac:dyDescent="0.3">
      <c r="A15" s="2">
        <v>2014</v>
      </c>
      <c r="B15" s="2">
        <v>6</v>
      </c>
      <c r="C15" s="4">
        <v>33208.74</v>
      </c>
      <c r="D15" s="4">
        <f t="shared" si="0"/>
        <v>5534.79</v>
      </c>
    </row>
    <row r="16" spans="1:4" x14ac:dyDescent="0.3">
      <c r="A16" s="2">
        <v>2015</v>
      </c>
      <c r="B16" s="2">
        <v>3</v>
      </c>
      <c r="C16" s="4">
        <v>15458.42</v>
      </c>
      <c r="D16" s="4">
        <f t="shared" si="0"/>
        <v>5152.8066666666664</v>
      </c>
    </row>
    <row r="17" spans="1:6" x14ac:dyDescent="0.3">
      <c r="A17" s="2">
        <v>2016</v>
      </c>
      <c r="B17" s="2">
        <v>3</v>
      </c>
      <c r="C17" s="4">
        <v>3288</v>
      </c>
      <c r="D17" s="4">
        <f t="shared" si="0"/>
        <v>1096</v>
      </c>
    </row>
    <row r="18" spans="1:6" x14ac:dyDescent="0.3">
      <c r="A18" s="2">
        <v>2017</v>
      </c>
      <c r="B18" s="2">
        <v>6</v>
      </c>
      <c r="C18" s="4">
        <v>19325</v>
      </c>
      <c r="D18" s="4">
        <f t="shared" si="0"/>
        <v>3220.8333333333335</v>
      </c>
    </row>
    <row r="19" spans="1:6" x14ac:dyDescent="0.3">
      <c r="A19" s="2">
        <v>2018</v>
      </c>
      <c r="B19" s="2">
        <v>3</v>
      </c>
      <c r="C19" s="4">
        <v>6371.45</v>
      </c>
      <c r="D19" s="4">
        <f t="shared" si="0"/>
        <v>2123.8166666666666</v>
      </c>
    </row>
    <row r="20" spans="1:6" x14ac:dyDescent="0.3">
      <c r="A20" s="2">
        <v>2019</v>
      </c>
      <c r="B20" s="2">
        <v>6</v>
      </c>
      <c r="C20" s="4">
        <v>15070</v>
      </c>
      <c r="D20" s="4">
        <f t="shared" si="0"/>
        <v>2511.6666666666665</v>
      </c>
    </row>
    <row r="21" spans="1:6" x14ac:dyDescent="0.3">
      <c r="A21" s="2">
        <v>2020</v>
      </c>
      <c r="B21" s="2">
        <v>3</v>
      </c>
      <c r="C21" s="4">
        <v>8992</v>
      </c>
      <c r="D21" s="4">
        <f t="shared" si="0"/>
        <v>2997.3333333333335</v>
      </c>
    </row>
    <row r="22" spans="1:6" x14ac:dyDescent="0.3">
      <c r="A22" s="2">
        <v>2021</v>
      </c>
      <c r="B22" s="2">
        <v>0</v>
      </c>
      <c r="C22" s="4">
        <v>0</v>
      </c>
      <c r="D22" s="4">
        <v>0</v>
      </c>
    </row>
    <row r="23" spans="1:6" x14ac:dyDescent="0.3">
      <c r="A23" s="2">
        <v>2022</v>
      </c>
      <c r="B23" s="2">
        <v>1</v>
      </c>
      <c r="C23" s="4">
        <v>6241</v>
      </c>
      <c r="D23" s="4">
        <v>6241</v>
      </c>
    </row>
    <row r="24" spans="1:6" x14ac:dyDescent="0.3">
      <c r="A24" s="2" t="s">
        <v>0</v>
      </c>
      <c r="B24" s="2">
        <f>SUM(B3:B23)</f>
        <v>137</v>
      </c>
      <c r="C24" s="4">
        <f>SUM(C3:C23)</f>
        <v>302743.34000000003</v>
      </c>
      <c r="D24" s="4">
        <f>AVERAGE(D3:D23)</f>
        <v>2540.5912353304961</v>
      </c>
    </row>
    <row r="26" spans="1:6" x14ac:dyDescent="0.3">
      <c r="A26" s="2" t="s">
        <v>41</v>
      </c>
      <c r="B26" s="63">
        <f>B24/20</f>
        <v>6.85</v>
      </c>
      <c r="C26" s="4">
        <f>C24/20</f>
        <v>15137.167000000001</v>
      </c>
      <c r="D26" s="4">
        <f>C26/B26</f>
        <v>2209.8054014598542</v>
      </c>
      <c r="F26" s="3"/>
    </row>
    <row r="27" spans="1:6" x14ac:dyDescent="0.3">
      <c r="A27" s="2" t="s">
        <v>1</v>
      </c>
      <c r="B27" s="2">
        <f>SUM(B14:B23)/10</f>
        <v>4.5999999999999996</v>
      </c>
      <c r="C27" s="4">
        <f>SUM(C14:C23)/10</f>
        <v>15158.38</v>
      </c>
      <c r="D27" s="4">
        <f t="shared" ref="D27:D28" si="1">C27/B27</f>
        <v>3295.3</v>
      </c>
      <c r="F27" s="3"/>
    </row>
    <row r="28" spans="1:6" x14ac:dyDescent="0.3">
      <c r="A28" s="2" t="s">
        <v>2</v>
      </c>
      <c r="B28" s="2">
        <f>SUM(B19:B23)/5</f>
        <v>2.6</v>
      </c>
      <c r="C28" s="4">
        <f>SUM(C19:C23)/5</f>
        <v>7334.8899999999994</v>
      </c>
      <c r="D28" s="4">
        <f t="shared" si="1"/>
        <v>2821.1115384615382</v>
      </c>
      <c r="F28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M3" sqref="M3"/>
    </sheetView>
  </sheetViews>
  <sheetFormatPr defaultColWidth="11" defaultRowHeight="15.6" x14ac:dyDescent="0.3"/>
  <cols>
    <col min="1" max="1" width="16.09765625" bestFit="1" customWidth="1"/>
    <col min="2" max="2" width="13.09765625" bestFit="1" customWidth="1"/>
    <col min="5" max="7" width="11.59765625" bestFit="1" customWidth="1"/>
    <col min="8" max="12" width="11.59765625" customWidth="1"/>
  </cols>
  <sheetData>
    <row r="1" spans="1:14" x14ac:dyDescent="0.3">
      <c r="A1" t="s">
        <v>7</v>
      </c>
    </row>
    <row r="2" spans="1:14" x14ac:dyDescent="0.3">
      <c r="B2" s="5" t="s">
        <v>13</v>
      </c>
      <c r="C2" s="5" t="s">
        <v>14</v>
      </c>
      <c r="D2" s="5" t="s">
        <v>15</v>
      </c>
      <c r="E2" s="5" t="s">
        <v>39</v>
      </c>
      <c r="F2" s="5" t="s">
        <v>40</v>
      </c>
      <c r="G2" s="5" t="s">
        <v>42</v>
      </c>
      <c r="H2" s="5" t="s">
        <v>45</v>
      </c>
      <c r="I2" s="5" t="s">
        <v>46</v>
      </c>
      <c r="J2" s="5" t="s">
        <v>48</v>
      </c>
      <c r="K2" s="5" t="s">
        <v>49</v>
      </c>
      <c r="L2" s="5" t="s">
        <v>50</v>
      </c>
      <c r="M2" s="5" t="s">
        <v>47</v>
      </c>
    </row>
    <row r="3" spans="1:14" x14ac:dyDescent="0.3">
      <c r="A3" t="s">
        <v>8</v>
      </c>
      <c r="B3" s="3">
        <v>9143817</v>
      </c>
      <c r="C3" s="3">
        <v>9244529</v>
      </c>
      <c r="D3" s="3">
        <v>8931360</v>
      </c>
      <c r="E3" s="27">
        <v>8565966</v>
      </c>
      <c r="F3" s="27">
        <v>9125336</v>
      </c>
      <c r="G3" s="27">
        <v>7814755</v>
      </c>
      <c r="H3" s="27">
        <v>9052371</v>
      </c>
      <c r="I3" s="27">
        <v>6091000</v>
      </c>
      <c r="J3" s="27">
        <v>2166471</v>
      </c>
      <c r="K3" s="27">
        <v>2701078</v>
      </c>
      <c r="L3" s="27">
        <v>3650972</v>
      </c>
      <c r="M3" s="3">
        <f>SUM(H3:L3)/5</f>
        <v>4732378.4000000004</v>
      </c>
      <c r="N3" s="3"/>
    </row>
    <row r="4" spans="1:14" x14ac:dyDescent="0.3">
      <c r="A4" t="s">
        <v>9</v>
      </c>
      <c r="B4" s="3">
        <v>4651257</v>
      </c>
      <c r="C4" s="3">
        <v>4293725</v>
      </c>
      <c r="D4" s="3">
        <v>4014385</v>
      </c>
      <c r="E4" s="27">
        <v>4171587</v>
      </c>
      <c r="F4" s="27">
        <v>3961309</v>
      </c>
      <c r="G4" s="27">
        <v>2957281</v>
      </c>
      <c r="H4" s="27">
        <v>3129706</v>
      </c>
      <c r="I4" s="27">
        <v>2316469</v>
      </c>
      <c r="J4" s="27">
        <v>248717</v>
      </c>
      <c r="K4" s="27">
        <v>106442</v>
      </c>
      <c r="L4" s="27">
        <v>583249</v>
      </c>
      <c r="M4" s="3">
        <f t="shared" ref="M4:M7" si="0">SUM(H4:L4)/5</f>
        <v>1276916.6000000001</v>
      </c>
    </row>
    <row r="5" spans="1:14" x14ac:dyDescent="0.3">
      <c r="A5" t="s">
        <v>10</v>
      </c>
      <c r="B5" s="3">
        <v>1886850</v>
      </c>
      <c r="C5" s="3">
        <v>1742430</v>
      </c>
      <c r="D5" s="3">
        <v>1409145</v>
      </c>
      <c r="E5" s="27">
        <v>1406166</v>
      </c>
      <c r="F5" s="27">
        <v>1456917</v>
      </c>
      <c r="G5" s="27">
        <v>801791</v>
      </c>
      <c r="H5" s="27">
        <v>869487</v>
      </c>
      <c r="I5" s="27">
        <v>703076</v>
      </c>
      <c r="J5" s="27">
        <v>17642</v>
      </c>
      <c r="K5" s="27">
        <v>30329</v>
      </c>
      <c r="L5" s="27">
        <v>164388</v>
      </c>
      <c r="M5" s="3">
        <f t="shared" si="0"/>
        <v>356984.4</v>
      </c>
      <c r="N5" s="3"/>
    </row>
    <row r="6" spans="1:14" x14ac:dyDescent="0.3">
      <c r="A6" t="s">
        <v>11</v>
      </c>
      <c r="B6" s="3">
        <v>5230486</v>
      </c>
      <c r="C6" s="3">
        <v>4631180</v>
      </c>
      <c r="D6" s="3">
        <v>4569998</v>
      </c>
      <c r="E6" s="27">
        <v>5165906</v>
      </c>
      <c r="F6" s="27">
        <v>4290900</v>
      </c>
      <c r="G6" s="27">
        <v>3915702</v>
      </c>
      <c r="H6" s="27">
        <v>4141611</v>
      </c>
      <c r="I6" s="27">
        <v>3753552</v>
      </c>
      <c r="J6" s="27">
        <v>653078</v>
      </c>
      <c r="K6" s="27">
        <v>1014706</v>
      </c>
      <c r="L6" s="27">
        <v>1826469</v>
      </c>
      <c r="M6" s="3">
        <f t="shared" si="0"/>
        <v>2277883.2000000002</v>
      </c>
    </row>
    <row r="7" spans="1:14" x14ac:dyDescent="0.3">
      <c r="A7" s="7" t="s">
        <v>12</v>
      </c>
      <c r="B7" s="8">
        <v>16334284</v>
      </c>
      <c r="C7" s="8">
        <v>17666043</v>
      </c>
      <c r="D7" s="8">
        <v>17711696</v>
      </c>
      <c r="E7" s="28">
        <v>18464364</v>
      </c>
      <c r="F7" s="28">
        <v>18755708</v>
      </c>
      <c r="G7" s="28">
        <v>16308872</v>
      </c>
      <c r="H7" s="28">
        <v>19105565</v>
      </c>
      <c r="I7" s="32">
        <v>14520150</v>
      </c>
      <c r="J7" s="32">
        <v>4624944</v>
      </c>
      <c r="K7" s="32">
        <v>5960839</v>
      </c>
      <c r="L7" s="32">
        <v>8611635</v>
      </c>
      <c r="M7" s="3">
        <f t="shared" si="0"/>
        <v>10564626.6</v>
      </c>
    </row>
    <row r="8" spans="1:14" x14ac:dyDescent="0.3">
      <c r="A8" s="9" t="s">
        <v>0</v>
      </c>
      <c r="B8" s="10">
        <f t="shared" ref="B8:M8" si="1">SUM(B3:B7)</f>
        <v>37246694</v>
      </c>
      <c r="C8" s="10">
        <f t="shared" si="1"/>
        <v>37577907</v>
      </c>
      <c r="D8" s="10">
        <f t="shared" si="1"/>
        <v>36636584</v>
      </c>
      <c r="E8" s="10">
        <f t="shared" ref="E8:J8" si="2">SUM(E3:E7)</f>
        <v>37773989</v>
      </c>
      <c r="F8" s="10">
        <f t="shared" si="2"/>
        <v>37590170</v>
      </c>
      <c r="G8" s="10">
        <f t="shared" si="2"/>
        <v>31798401</v>
      </c>
      <c r="H8" s="10">
        <f t="shared" si="2"/>
        <v>36298740</v>
      </c>
      <c r="I8" s="33">
        <f t="shared" si="2"/>
        <v>27384247</v>
      </c>
      <c r="J8" s="33">
        <f t="shared" si="2"/>
        <v>7710852</v>
      </c>
      <c r="K8" s="33">
        <f>SUM(K3:K7)</f>
        <v>9813394</v>
      </c>
      <c r="L8" s="33">
        <f>SUM(L3:L7)</f>
        <v>14836713</v>
      </c>
      <c r="M8" s="33">
        <f t="shared" si="1"/>
        <v>19208789.200000003</v>
      </c>
    </row>
    <row r="9" spans="1:14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5" spans="1:14" x14ac:dyDescent="0.3">
      <c r="B15" s="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Allocation</vt:lpstr>
      <vt:lpstr>Deductible Fund Payments</vt:lpstr>
      <vt:lpstr>Net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Bibler</dc:creator>
  <cp:lastModifiedBy>Wilbon, Jennifer@DOR</cp:lastModifiedBy>
  <dcterms:created xsi:type="dcterms:W3CDTF">2015-10-19T04:11:05Z</dcterms:created>
  <dcterms:modified xsi:type="dcterms:W3CDTF">2023-10-25T19:36:06Z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